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s\Documents\JET LINE\MORE\ver 3.0 2024\"/>
    </mc:Choice>
  </mc:AlternateContent>
  <xr:revisionPtr revIDLastSave="0" documentId="8_{DAF58743-345A-4167-9219-A70E8F3D5F30}" xr6:coauthVersionLast="47" xr6:coauthVersionMax="47" xr10:uidLastSave="{00000000-0000-0000-0000-000000000000}"/>
  <workbookProtection workbookAlgorithmName="SHA-512" workbookHashValue="/6IbpDprEggxxjhfHjdD1pyORh5HrNcY+8jvcJVcEJ+6vuO5mroiCmpTKJx/CBM+tzb3TG87wybPwrYlWdzgYA==" workbookSaltValue="G7BPCOJ+553WKteG85xYOA==" workbookSpinCount="100000" lockStructure="1"/>
  <bookViews>
    <workbookView xWindow="19095" yWindow="0" windowWidth="19410" windowHeight="20985" firstSheet="1" activeTab="1" xr2:uid="{46EDF6C8-9E78-4758-B779-59544BF43DC4}"/>
  </bookViews>
  <sheets>
    <sheet name="tabela" sheetId="1" state="hidden" r:id="rId1"/>
    <sheet name="kampani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O24" i="1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" i="1"/>
  <c r="O31" i="1"/>
  <c r="D13" i="2"/>
  <c r="B26" i="2"/>
  <c r="K5" i="2"/>
  <c r="N40" i="1" s="1"/>
  <c r="D26" i="2"/>
  <c r="O19" i="1"/>
  <c r="O20" i="1"/>
  <c r="F26" i="2"/>
  <c r="G21" i="2"/>
  <c r="E26" i="2"/>
  <c r="N39" i="1"/>
  <c r="N38" i="1"/>
  <c r="O22" i="1"/>
  <c r="O26" i="1"/>
  <c r="O28" i="1" l="1"/>
  <c r="C26" i="2"/>
  <c r="L8" i="2"/>
  <c r="L9" i="2" s="1"/>
  <c r="D28" i="2" s="1"/>
  <c r="L11" i="2"/>
  <c r="L12" i="2" l="1"/>
  <c r="L13" i="2" s="1"/>
  <c r="L10" i="2"/>
  <c r="D29" i="2" s="1"/>
  <c r="D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andrzejs</author>
  </authors>
  <commentList>
    <comment ref="D5" authorId="0" shapeId="0" xr:uid="{7EDFF31D-A81E-49F4-A8E5-F27877313B46}">
      <text>
        <r>
          <rPr>
            <b/>
            <sz val="9"/>
            <color indexed="81"/>
            <rFont val="Tahoma"/>
            <charset val="1"/>
          </rPr>
          <t>andrzejs:</t>
        </r>
        <r>
          <rPr>
            <sz val="9"/>
            <color indexed="81"/>
            <rFont val="Tahoma"/>
            <charset val="1"/>
          </rPr>
          <t xml:space="preserve">
od 10 do 500</t>
        </r>
      </text>
    </comment>
    <comment ref="D7" authorId="0" shapeId="0" xr:uid="{97B9B4BA-440C-4A57-A153-059310006320}">
      <text>
        <r>
          <rPr>
            <b/>
            <sz val="9"/>
            <color indexed="81"/>
            <rFont val="Tahoma"/>
            <charset val="1"/>
          </rPr>
          <t>andrzejs:</t>
        </r>
        <r>
          <rPr>
            <sz val="9"/>
            <color indexed="81"/>
            <rFont val="Tahoma"/>
            <charset val="1"/>
          </rPr>
          <t xml:space="preserve">
os 1 dzień do 120 dni</t>
        </r>
      </text>
    </comment>
    <comment ref="D9" authorId="0" shapeId="0" xr:uid="{9BB0030C-110B-48B6-B062-CDB8679E8EED}">
      <text>
        <r>
          <rPr>
            <b/>
            <sz val="9"/>
            <color indexed="81"/>
            <rFont val="Tahoma"/>
            <charset val="1"/>
          </rPr>
          <t>andrzejs:</t>
        </r>
        <r>
          <rPr>
            <sz val="9"/>
            <color indexed="81"/>
            <rFont val="Tahoma"/>
            <charset val="1"/>
          </rPr>
          <t xml:space="preserve">
auto - pakiet automatyczny
mod - ekrany po selekcji</t>
        </r>
      </text>
    </comment>
    <comment ref="H13" authorId="0" shapeId="0" xr:uid="{BDA67FF8-DC4B-4935-B88D-D8F45F067370}">
      <text>
        <r>
          <rPr>
            <b/>
            <sz val="9"/>
            <color indexed="81"/>
            <rFont val="Tahoma"/>
            <family val="2"/>
          </rPr>
          <t>andrzejs:</t>
        </r>
        <r>
          <rPr>
            <sz val="9"/>
            <color indexed="81"/>
            <rFont val="Tahoma"/>
            <family val="2"/>
          </rPr>
          <t xml:space="preserve">
Cena kampanii wraz z usługą techniczną</t>
        </r>
      </text>
    </comment>
  </commentList>
</comments>
</file>

<file path=xl/sharedStrings.xml><?xml version="1.0" encoding="utf-8"?>
<sst xmlns="http://schemas.openxmlformats.org/spreadsheetml/2006/main" count="48" uniqueCount="41">
  <si>
    <t>Ekranodni</t>
  </si>
  <si>
    <t>rano</t>
  </si>
  <si>
    <t>południe</t>
  </si>
  <si>
    <t>wieczór</t>
  </si>
  <si>
    <t>MOD_cena</t>
  </si>
  <si>
    <t>cena</t>
  </si>
  <si>
    <t>MOD_rano</t>
  </si>
  <si>
    <t>MOD_wieczór</t>
  </si>
  <si>
    <t>MOD_południe</t>
  </si>
  <si>
    <t>pora dnia</t>
  </si>
  <si>
    <t>dzień</t>
  </si>
  <si>
    <t>auto</t>
  </si>
  <si>
    <t>mod</t>
  </si>
  <si>
    <t>liczba ekrano/dni</t>
  </si>
  <si>
    <t>Czy auto</t>
  </si>
  <si>
    <t xml:space="preserve">kolumna </t>
  </si>
  <si>
    <t>cena kampani</t>
  </si>
  <si>
    <t>cena dnia</t>
  </si>
  <si>
    <t>cena kampanii_wg poey dnia</t>
  </si>
  <si>
    <t>cennik dzień</t>
  </si>
  <si>
    <t>Oferta na kampanię na ekranach MORE</t>
  </si>
  <si>
    <t>Rabat</t>
  </si>
  <si>
    <t>Dodatkowy rabat %</t>
  </si>
  <si>
    <t>Usługa techniczna</t>
  </si>
  <si>
    <t>Cena transakcyjna</t>
  </si>
  <si>
    <t>Cena transakcyjna po rabacie</t>
  </si>
  <si>
    <t>Cena katalogowa na która składa się:</t>
  </si>
  <si>
    <t>Liczba ekranów</t>
  </si>
  <si>
    <t>Liczba dni</t>
  </si>
  <si>
    <t>Opcje kampanii</t>
  </si>
  <si>
    <t>l ekranów</t>
  </si>
  <si>
    <t>Cena katalogowa</t>
  </si>
  <si>
    <t>Liczba emisji</t>
  </si>
  <si>
    <t xml:space="preserve">Liczba dni </t>
  </si>
  <si>
    <t>Wartość Emisji po rabacie</t>
  </si>
  <si>
    <t>Usługa techniczna po rabacie</t>
  </si>
  <si>
    <t>Wartosc Emisji</t>
  </si>
  <si>
    <t>Pora dnia</t>
  </si>
  <si>
    <t>Liczba ekrano/dni</t>
  </si>
  <si>
    <t>Opcje Kampanii</t>
  </si>
  <si>
    <t>ver 2.1.2024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</si>
</sst>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999999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 tint="0.7999816888943144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4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 tint="-0.1499984740745262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0" fontId="0" fillId="2" borderId="0" xfId="0" applyNumberFormat="1" applyFill="1"/>
    <xf numFmtId="22" fontId="4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4" fontId="5" fillId="2" borderId="0" xfId="0" applyNumberFormat="1" applyFont="1" applyFill="1"/>
    <xf numFmtId="164" fontId="0" fillId="3" borderId="0" xfId="1" applyNumberFormat="1" applyFont="1" applyFill="1" applyAlignment="1">
      <alignment horizontal="right"/>
    </xf>
    <xf numFmtId="10" fontId="0" fillId="3" borderId="0" xfId="2" applyNumberFormat="1" applyFont="1" applyFill="1" applyAlignment="1">
      <alignment horizontal="right"/>
    </xf>
    <xf numFmtId="0" fontId="6" fillId="3" borderId="0" xfId="0" applyFont="1" applyFill="1"/>
    <xf numFmtId="0" fontId="2" fillId="0" borderId="0" xfId="0" applyFont="1"/>
    <xf numFmtId="0" fontId="7" fillId="4" borderId="0" xfId="0" applyFont="1" applyFill="1" applyAlignment="1" applyProtection="1">
      <alignment horizontal="center"/>
      <protection locked="0"/>
    </xf>
    <xf numFmtId="0" fontId="10" fillId="3" borderId="0" xfId="0" applyFont="1" applyFill="1"/>
    <xf numFmtId="164" fontId="11" fillId="3" borderId="0" xfId="1" applyNumberFormat="1" applyFont="1" applyFill="1" applyAlignment="1">
      <alignment horizontal="right"/>
    </xf>
    <xf numFmtId="164" fontId="10" fillId="3" borderId="0" xfId="0" applyNumberFormat="1" applyFont="1" applyFill="1"/>
    <xf numFmtId="164" fontId="0" fillId="3" borderId="0" xfId="0" applyNumberFormat="1" applyFill="1"/>
    <xf numFmtId="0" fontId="13" fillId="3" borderId="0" xfId="0" applyFont="1" applyFill="1"/>
    <xf numFmtId="164" fontId="4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15" fillId="3" borderId="0" xfId="0" applyFont="1" applyFill="1"/>
    <xf numFmtId="0" fontId="15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>
      <alignment horizontal="center"/>
    </xf>
    <xf numFmtId="164" fontId="15" fillId="3" borderId="0" xfId="1" applyNumberFormat="1" applyFont="1" applyFill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5" xfId="0" applyFill="1" applyBorder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8" fillId="3" borderId="0" xfId="0" applyFont="1" applyFill="1"/>
    <xf numFmtId="0" fontId="7" fillId="3" borderId="0" xfId="0" applyFont="1" applyFill="1" applyAlignment="1" applyProtection="1">
      <alignment horizontal="center"/>
      <protection locked="0"/>
    </xf>
    <xf numFmtId="0" fontId="19" fillId="0" borderId="0" xfId="0" applyFont="1"/>
    <xf numFmtId="0" fontId="10" fillId="0" borderId="0" xfId="0" applyFo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57149</xdr:rowOff>
    </xdr:from>
    <xdr:to>
      <xdr:col>2</xdr:col>
      <xdr:colOff>181700</xdr:colOff>
      <xdr:row>3</xdr:row>
      <xdr:rowOff>268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B215746-8CBA-4D2E-821A-ECF386AC5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49"/>
          <a:ext cx="1680029" cy="518429"/>
        </a:xfrm>
        <a:prstGeom prst="rect">
          <a:avLst/>
        </a:prstGeom>
      </xdr:spPr>
    </xdr:pic>
    <xdr:clientData/>
  </xdr:twoCellAnchor>
  <xdr:twoCellAnchor editAs="oneCell">
    <xdr:from>
      <xdr:col>6</xdr:col>
      <xdr:colOff>894896</xdr:colOff>
      <xdr:row>26</xdr:row>
      <xdr:rowOff>25398</xdr:rowOff>
    </xdr:from>
    <xdr:to>
      <xdr:col>7</xdr:col>
      <xdr:colOff>429113</xdr:colOff>
      <xdr:row>30</xdr:row>
      <xdr:rowOff>38315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96B771C-FC2E-4E65-9F7C-1579AD6F1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6646" y="5740398"/>
          <a:ext cx="600110" cy="85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F4F4-F698-4B11-9673-C5D3B7A76499}">
  <dimension ref="A1:V44"/>
  <sheetViews>
    <sheetView workbookViewId="0">
      <selection activeCell="E39" sqref="E39"/>
    </sheetView>
  </sheetViews>
  <sheetFormatPr defaultRowHeight="15" x14ac:dyDescent="0.25"/>
  <cols>
    <col min="2" max="2" width="11.5703125" customWidth="1"/>
    <col min="6" max="6" width="10.140625" customWidth="1"/>
    <col min="8" max="8" width="14.28515625" bestFit="1" customWidth="1"/>
    <col min="9" max="9" width="10.42578125" bestFit="1" customWidth="1"/>
    <col min="10" max="10" width="14.42578125" bestFit="1" customWidth="1"/>
    <col min="14" max="14" width="15.7109375" bestFit="1" customWidth="1"/>
    <col min="15" max="15" width="9.85546875" bestFit="1" customWidth="1"/>
  </cols>
  <sheetData>
    <row r="1" spans="1:22" x14ac:dyDescent="0.2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22" x14ac:dyDescent="0.25">
      <c r="B2" t="s">
        <v>0</v>
      </c>
      <c r="D2" t="s">
        <v>5</v>
      </c>
      <c r="E2" t="s">
        <v>1</v>
      </c>
      <c r="F2" t="s">
        <v>2</v>
      </c>
      <c r="G2" t="s">
        <v>3</v>
      </c>
      <c r="H2" t="s">
        <v>4</v>
      </c>
      <c r="I2" t="s">
        <v>6</v>
      </c>
      <c r="J2" t="s">
        <v>8</v>
      </c>
      <c r="K2" t="s">
        <v>7</v>
      </c>
    </row>
    <row r="3" spans="1:22" x14ac:dyDescent="0.25">
      <c r="A3" s="1">
        <f>IF(AND(kampania!$K$5&lt;=C3,kampania!$K$5&gt;=B3)=TRUE,1,0)</f>
        <v>0</v>
      </c>
      <c r="B3">
        <v>1</v>
      </c>
      <c r="C3">
        <v>70</v>
      </c>
      <c r="D3">
        <v>91</v>
      </c>
      <c r="E3">
        <v>43</v>
      </c>
      <c r="F3">
        <v>32</v>
      </c>
      <c r="G3">
        <v>54</v>
      </c>
      <c r="H3">
        <v>109</v>
      </c>
      <c r="I3">
        <v>51</v>
      </c>
      <c r="J3">
        <v>38</v>
      </c>
      <c r="K3">
        <v>64</v>
      </c>
    </row>
    <row r="4" spans="1:22" x14ac:dyDescent="0.25">
      <c r="A4" s="1">
        <f>IF(AND(kampania!$K$5&lt;=C4,kampania!$K$5&gt;=B4)=TRUE,1,0)</f>
        <v>0</v>
      </c>
      <c r="B4">
        <v>71</v>
      </c>
      <c r="C4">
        <v>140</v>
      </c>
      <c r="D4">
        <v>90</v>
      </c>
      <c r="E4">
        <v>43</v>
      </c>
      <c r="F4">
        <v>32</v>
      </c>
      <c r="G4">
        <v>54</v>
      </c>
      <c r="H4">
        <v>108</v>
      </c>
      <c r="I4">
        <v>51</v>
      </c>
      <c r="J4">
        <v>38</v>
      </c>
      <c r="K4">
        <v>64</v>
      </c>
    </row>
    <row r="5" spans="1:22" x14ac:dyDescent="0.25">
      <c r="A5" s="1">
        <f>IF(AND(kampania!$K$5&lt;=C5,kampania!$K$5&gt;=B5)=TRUE,1,0)</f>
        <v>0</v>
      </c>
      <c r="B5">
        <v>141</v>
      </c>
      <c r="C5">
        <v>210</v>
      </c>
      <c r="D5">
        <v>89</v>
      </c>
      <c r="E5">
        <v>42</v>
      </c>
      <c r="F5">
        <v>31</v>
      </c>
      <c r="G5">
        <v>53</v>
      </c>
      <c r="H5">
        <v>106</v>
      </c>
      <c r="I5">
        <v>50</v>
      </c>
      <c r="J5">
        <v>37</v>
      </c>
      <c r="K5">
        <v>63</v>
      </c>
      <c r="M5" s="17"/>
      <c r="N5" s="17"/>
      <c r="O5" s="17"/>
      <c r="P5" s="17"/>
      <c r="Q5" s="17"/>
      <c r="R5" s="17"/>
      <c r="S5" s="17"/>
      <c r="T5" s="17"/>
    </row>
    <row r="6" spans="1:22" x14ac:dyDescent="0.25">
      <c r="A6" s="1">
        <f>IF(AND(kampania!$K$5&lt;=C6,kampania!$K$5&gt;=B6)=TRUE,1,0)</f>
        <v>0</v>
      </c>
      <c r="B6">
        <v>211</v>
      </c>
      <c r="C6">
        <v>280</v>
      </c>
      <c r="D6">
        <v>86</v>
      </c>
      <c r="E6">
        <v>41</v>
      </c>
      <c r="F6">
        <v>30</v>
      </c>
      <c r="G6">
        <v>51</v>
      </c>
      <c r="H6">
        <v>103</v>
      </c>
      <c r="I6">
        <v>49</v>
      </c>
      <c r="J6">
        <v>36</v>
      </c>
      <c r="K6">
        <v>61</v>
      </c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A7" s="1">
        <f>IF(AND(kampania!$K$5&lt;=C7,kampania!$K$5&gt;=B7)=TRUE,1,0)</f>
        <v>0</v>
      </c>
      <c r="B7">
        <v>281</v>
      </c>
      <c r="C7">
        <v>350</v>
      </c>
      <c r="D7">
        <v>77</v>
      </c>
      <c r="E7">
        <v>36</v>
      </c>
      <c r="F7">
        <v>27</v>
      </c>
      <c r="G7">
        <v>46</v>
      </c>
      <c r="H7">
        <v>92</v>
      </c>
      <c r="I7">
        <v>43</v>
      </c>
      <c r="J7">
        <v>32</v>
      </c>
      <c r="K7">
        <v>55</v>
      </c>
      <c r="M7" s="17"/>
      <c r="N7" s="17"/>
      <c r="O7" s="17"/>
      <c r="P7" s="17"/>
      <c r="Q7" s="17"/>
      <c r="R7" s="17"/>
      <c r="S7" s="51"/>
      <c r="T7" s="51"/>
      <c r="U7" s="51"/>
      <c r="V7" s="51"/>
    </row>
    <row r="8" spans="1:22" x14ac:dyDescent="0.25">
      <c r="A8" s="1">
        <f>IF(AND(kampania!$K$5&lt;=C8,kampania!$K$5&gt;=B8)=TRUE,1,0)</f>
        <v>0</v>
      </c>
      <c r="B8">
        <v>351</v>
      </c>
      <c r="C8">
        <v>525</v>
      </c>
      <c r="D8">
        <v>74</v>
      </c>
      <c r="E8">
        <v>35</v>
      </c>
      <c r="F8">
        <v>26</v>
      </c>
      <c r="G8">
        <v>44</v>
      </c>
      <c r="H8">
        <v>88</v>
      </c>
      <c r="I8">
        <v>42</v>
      </c>
      <c r="J8">
        <v>31</v>
      </c>
      <c r="K8">
        <v>52</v>
      </c>
      <c r="M8" s="17"/>
      <c r="N8" s="17"/>
      <c r="O8" s="17"/>
      <c r="P8" s="17"/>
      <c r="Q8" s="17"/>
      <c r="R8" s="17"/>
      <c r="S8" s="51"/>
      <c r="T8" s="51"/>
      <c r="U8" s="51"/>
      <c r="V8" s="51"/>
    </row>
    <row r="9" spans="1:22" x14ac:dyDescent="0.25">
      <c r="A9" s="1">
        <f>IF(AND(kampania!$K$5&lt;=C9,kampania!$K$5&gt;=B9)=TRUE,1,0)</f>
        <v>0</v>
      </c>
      <c r="B9">
        <v>526</v>
      </c>
      <c r="C9">
        <v>700</v>
      </c>
      <c r="D9">
        <v>73</v>
      </c>
      <c r="E9">
        <v>34</v>
      </c>
      <c r="F9">
        <v>26</v>
      </c>
      <c r="G9">
        <v>43</v>
      </c>
      <c r="H9">
        <v>87</v>
      </c>
      <c r="I9">
        <v>40</v>
      </c>
      <c r="J9">
        <v>31</v>
      </c>
      <c r="K9">
        <v>51</v>
      </c>
      <c r="M9" s="17"/>
      <c r="N9" s="17"/>
      <c r="O9" s="17"/>
      <c r="P9" s="17"/>
      <c r="Q9" s="17"/>
      <c r="R9" s="17"/>
      <c r="S9" s="51"/>
      <c r="T9" s="51"/>
      <c r="U9" s="51"/>
      <c r="V9" s="51"/>
    </row>
    <row r="10" spans="1:22" x14ac:dyDescent="0.25">
      <c r="A10" s="1">
        <f>IF(AND(kampania!$K$5&lt;=C10,kampania!$K$5&gt;=B10)=TRUE,1,0)</f>
        <v>0</v>
      </c>
      <c r="B10">
        <v>701</v>
      </c>
      <c r="C10">
        <v>875</v>
      </c>
      <c r="D10">
        <v>71</v>
      </c>
      <c r="E10">
        <v>34</v>
      </c>
      <c r="F10">
        <v>25</v>
      </c>
      <c r="G10">
        <v>42</v>
      </c>
      <c r="H10">
        <v>85</v>
      </c>
      <c r="I10">
        <v>40</v>
      </c>
      <c r="J10">
        <v>30</v>
      </c>
      <c r="K10">
        <v>50</v>
      </c>
      <c r="M10" s="17"/>
      <c r="N10" s="17"/>
      <c r="O10" s="17"/>
      <c r="P10" s="17" t="s">
        <v>11</v>
      </c>
      <c r="Q10" s="17" t="s">
        <v>12</v>
      </c>
      <c r="R10" s="17"/>
      <c r="S10" s="51"/>
      <c r="T10" s="51"/>
      <c r="U10" s="51"/>
      <c r="V10" s="51"/>
    </row>
    <row r="11" spans="1:22" x14ac:dyDescent="0.25">
      <c r="A11" s="1">
        <f>IF(AND(kampania!$K$5&lt;=C11,kampania!$K$5&gt;=B11)=TRUE,1,0)</f>
        <v>0</v>
      </c>
      <c r="B11">
        <v>876</v>
      </c>
      <c r="C11">
        <v>1050</v>
      </c>
      <c r="D11">
        <v>69</v>
      </c>
      <c r="E11">
        <v>32</v>
      </c>
      <c r="F11">
        <v>24</v>
      </c>
      <c r="G11">
        <v>41</v>
      </c>
      <c r="H11">
        <v>82</v>
      </c>
      <c r="I11">
        <v>38</v>
      </c>
      <c r="J11">
        <v>28</v>
      </c>
      <c r="K11">
        <v>49</v>
      </c>
      <c r="M11" s="52"/>
      <c r="N11" s="52"/>
      <c r="O11" s="52" t="s">
        <v>10</v>
      </c>
      <c r="P11" s="52">
        <v>1</v>
      </c>
      <c r="Q11" s="52">
        <v>5</v>
      </c>
      <c r="R11" s="52"/>
      <c r="S11" s="52"/>
      <c r="T11" s="51"/>
      <c r="U11" s="51"/>
      <c r="V11" s="51"/>
    </row>
    <row r="12" spans="1:22" x14ac:dyDescent="0.25">
      <c r="A12" s="1">
        <f>IF(AND(kampania!$K$5&lt;=C12,kampania!$K$5&gt;=B12)=TRUE,1,0)</f>
        <v>0</v>
      </c>
      <c r="B12">
        <v>1051</v>
      </c>
      <c r="C12">
        <v>1225</v>
      </c>
      <c r="D12">
        <v>66</v>
      </c>
      <c r="E12">
        <v>31</v>
      </c>
      <c r="F12">
        <v>23</v>
      </c>
      <c r="G12">
        <v>39</v>
      </c>
      <c r="H12">
        <v>79</v>
      </c>
      <c r="I12">
        <v>37</v>
      </c>
      <c r="J12">
        <v>27</v>
      </c>
      <c r="K12">
        <v>46</v>
      </c>
      <c r="M12" s="52"/>
      <c r="N12" s="52"/>
      <c r="O12" s="52" t="s">
        <v>1</v>
      </c>
      <c r="P12" s="52">
        <v>2</v>
      </c>
      <c r="Q12" s="52">
        <v>6</v>
      </c>
      <c r="R12" s="52"/>
      <c r="S12" s="52"/>
      <c r="T12" s="51"/>
      <c r="U12" s="51"/>
      <c r="V12" s="51"/>
    </row>
    <row r="13" spans="1:22" x14ac:dyDescent="0.25">
      <c r="A13" s="1">
        <f>IF(AND(kampania!$K$5&lt;=C13,kampania!$K$5&gt;=B13)=TRUE,1,0)</f>
        <v>0</v>
      </c>
      <c r="B13">
        <v>1226</v>
      </c>
      <c r="C13">
        <v>1400</v>
      </c>
      <c r="D13">
        <v>65</v>
      </c>
      <c r="E13">
        <v>31</v>
      </c>
      <c r="F13">
        <v>23</v>
      </c>
      <c r="G13">
        <v>39</v>
      </c>
      <c r="H13">
        <v>78</v>
      </c>
      <c r="I13">
        <v>37</v>
      </c>
      <c r="J13">
        <v>27</v>
      </c>
      <c r="K13">
        <v>46</v>
      </c>
      <c r="M13" s="52"/>
      <c r="N13" s="52"/>
      <c r="O13" s="52" t="s">
        <v>2</v>
      </c>
      <c r="P13" s="52">
        <v>3</v>
      </c>
      <c r="Q13" s="52">
        <v>7</v>
      </c>
      <c r="R13" s="52"/>
      <c r="S13" s="52"/>
      <c r="T13" s="51"/>
      <c r="U13" s="51"/>
      <c r="V13" s="51"/>
    </row>
    <row r="14" spans="1:22" x14ac:dyDescent="0.25">
      <c r="A14" s="1">
        <f>IF(AND(kampania!$K$5&lt;=C14,kampania!$K$5&gt;=B14)=TRUE,1,0)</f>
        <v>0</v>
      </c>
      <c r="B14">
        <v>1401</v>
      </c>
      <c r="C14">
        <v>1575</v>
      </c>
      <c r="D14">
        <v>64</v>
      </c>
      <c r="E14">
        <v>30</v>
      </c>
      <c r="F14">
        <v>22</v>
      </c>
      <c r="G14">
        <v>38</v>
      </c>
      <c r="H14">
        <v>76</v>
      </c>
      <c r="I14">
        <v>36</v>
      </c>
      <c r="J14">
        <v>26</v>
      </c>
      <c r="K14">
        <v>45</v>
      </c>
      <c r="M14" s="52"/>
      <c r="N14" s="52"/>
      <c r="O14" s="52" t="s">
        <v>3</v>
      </c>
      <c r="P14" s="52">
        <v>4</v>
      </c>
      <c r="Q14" s="52">
        <v>8</v>
      </c>
      <c r="R14" s="52"/>
      <c r="S14" s="52"/>
      <c r="T14" s="51"/>
      <c r="U14" s="51"/>
      <c r="V14" s="51"/>
    </row>
    <row r="15" spans="1:22" x14ac:dyDescent="0.25">
      <c r="A15" s="1">
        <f>IF(AND(kampania!$K$5&lt;=C15,kampania!$K$5&gt;=B15)=TRUE,1,0)</f>
        <v>0</v>
      </c>
      <c r="B15">
        <v>1576</v>
      </c>
      <c r="C15">
        <v>1750</v>
      </c>
      <c r="D15">
        <v>63</v>
      </c>
      <c r="E15">
        <v>30</v>
      </c>
      <c r="F15">
        <v>22</v>
      </c>
      <c r="G15">
        <v>37</v>
      </c>
      <c r="H15">
        <v>75</v>
      </c>
      <c r="I15">
        <v>36</v>
      </c>
      <c r="J15">
        <v>26</v>
      </c>
      <c r="K15">
        <v>44</v>
      </c>
      <c r="M15" s="52"/>
      <c r="N15" s="52"/>
      <c r="O15" s="52"/>
      <c r="P15" s="52"/>
      <c r="Q15" s="52"/>
      <c r="R15" s="52"/>
      <c r="S15" s="52"/>
      <c r="T15" s="51"/>
      <c r="U15" s="51"/>
      <c r="V15" s="51"/>
    </row>
    <row r="16" spans="1:22" x14ac:dyDescent="0.25">
      <c r="A16" s="1">
        <f>IF(AND(kampania!$K$5&lt;=C16,kampania!$K$5&gt;=B16)=TRUE,1,0)</f>
        <v>0</v>
      </c>
      <c r="B16">
        <v>1751</v>
      </c>
      <c r="C16">
        <v>1925</v>
      </c>
      <c r="D16">
        <v>62</v>
      </c>
      <c r="E16">
        <v>29</v>
      </c>
      <c r="F16">
        <v>22</v>
      </c>
      <c r="G16">
        <v>37</v>
      </c>
      <c r="H16">
        <v>74</v>
      </c>
      <c r="I16">
        <v>34</v>
      </c>
      <c r="J16">
        <v>26</v>
      </c>
      <c r="K16">
        <v>44</v>
      </c>
      <c r="M16" s="52"/>
      <c r="N16" s="52"/>
      <c r="O16" s="52"/>
      <c r="P16" s="52"/>
      <c r="Q16" s="52"/>
      <c r="R16" s="52"/>
      <c r="S16" s="52"/>
      <c r="T16" s="51"/>
      <c r="U16" s="51"/>
      <c r="V16" s="51"/>
    </row>
    <row r="17" spans="1:22" x14ac:dyDescent="0.25">
      <c r="A17" s="1">
        <f>IF(AND(kampania!$K$5&lt;=C17,kampania!$K$5&gt;=B17)=TRUE,1,0)</f>
        <v>0</v>
      </c>
      <c r="B17">
        <v>1926</v>
      </c>
      <c r="C17">
        <v>2100</v>
      </c>
      <c r="D17">
        <v>61</v>
      </c>
      <c r="E17">
        <v>29</v>
      </c>
      <c r="F17">
        <v>21</v>
      </c>
      <c r="G17">
        <v>36</v>
      </c>
      <c r="H17">
        <v>73</v>
      </c>
      <c r="I17">
        <v>34</v>
      </c>
      <c r="J17">
        <v>25</v>
      </c>
      <c r="K17">
        <v>43</v>
      </c>
      <c r="M17" s="52"/>
      <c r="N17" s="52"/>
      <c r="O17" s="52"/>
      <c r="P17" s="52"/>
      <c r="Q17" s="52"/>
      <c r="R17" s="52"/>
      <c r="S17" s="52"/>
      <c r="T17" s="51"/>
      <c r="U17" s="51"/>
      <c r="V17" s="51"/>
    </row>
    <row r="18" spans="1:22" x14ac:dyDescent="0.25">
      <c r="A18" s="1">
        <f>IF(AND(kampania!$K$5&lt;=C18,kampania!$K$5&gt;=B18)=TRUE,1,0)</f>
        <v>1</v>
      </c>
      <c r="B18">
        <v>2101</v>
      </c>
      <c r="C18">
        <v>2450</v>
      </c>
      <c r="D18">
        <v>60</v>
      </c>
      <c r="E18">
        <v>28</v>
      </c>
      <c r="F18">
        <v>21</v>
      </c>
      <c r="G18">
        <v>36</v>
      </c>
      <c r="H18">
        <v>72</v>
      </c>
      <c r="I18">
        <v>33</v>
      </c>
      <c r="J18">
        <v>25</v>
      </c>
      <c r="K18">
        <v>43</v>
      </c>
      <c r="M18" s="52"/>
      <c r="N18" s="52"/>
      <c r="O18" s="52"/>
      <c r="P18" s="52"/>
      <c r="Q18" s="52"/>
      <c r="R18" s="52"/>
      <c r="S18" s="52"/>
      <c r="T18" s="51"/>
      <c r="U18" s="51"/>
      <c r="V18" s="51"/>
    </row>
    <row r="19" spans="1:22" x14ac:dyDescent="0.25">
      <c r="A19" s="1">
        <f>IF(AND(kampania!$K$5&lt;=C19,kampania!$K$5&gt;=B19)=TRUE,1,0)</f>
        <v>0</v>
      </c>
      <c r="B19">
        <v>2451</v>
      </c>
      <c r="C19">
        <v>2800</v>
      </c>
      <c r="D19">
        <v>59</v>
      </c>
      <c r="E19">
        <v>28</v>
      </c>
      <c r="F19">
        <v>21</v>
      </c>
      <c r="G19">
        <v>35</v>
      </c>
      <c r="H19">
        <v>70</v>
      </c>
      <c r="I19">
        <v>33</v>
      </c>
      <c r="J19">
        <v>25</v>
      </c>
      <c r="K19">
        <v>42</v>
      </c>
      <c r="M19" s="52"/>
      <c r="N19" s="52" t="s">
        <v>14</v>
      </c>
      <c r="O19" s="52">
        <f>IF(kampania!D9="auto",0,4)</f>
        <v>0</v>
      </c>
      <c r="P19" s="52"/>
      <c r="Q19" s="52"/>
      <c r="R19" s="52"/>
      <c r="S19" s="52"/>
      <c r="T19" s="51"/>
      <c r="U19" s="51"/>
      <c r="V19" s="51"/>
    </row>
    <row r="20" spans="1:22" x14ac:dyDescent="0.25">
      <c r="A20" s="1">
        <f>IF(AND(kampania!$K$5&lt;=C20,kampania!$K$5&gt;=B20)=TRUE,1,0)</f>
        <v>0</v>
      </c>
      <c r="B20">
        <v>2801</v>
      </c>
      <c r="C20">
        <v>3150</v>
      </c>
      <c r="D20">
        <v>58</v>
      </c>
      <c r="E20">
        <v>27</v>
      </c>
      <c r="F20">
        <v>20</v>
      </c>
      <c r="G20">
        <v>34</v>
      </c>
      <c r="H20">
        <v>69</v>
      </c>
      <c r="I20">
        <v>32</v>
      </c>
      <c r="J20">
        <v>24</v>
      </c>
      <c r="K20">
        <v>40</v>
      </c>
      <c r="M20" s="52"/>
      <c r="N20" s="52" t="s">
        <v>9</v>
      </c>
      <c r="O20" s="52">
        <f>VLOOKUP(kampania!D11,O11:P14,2,0)</f>
        <v>1</v>
      </c>
      <c r="P20" s="52"/>
      <c r="Q20" s="52"/>
      <c r="R20" s="52"/>
      <c r="S20" s="52"/>
      <c r="T20" s="51"/>
      <c r="U20" s="51"/>
      <c r="V20" s="51"/>
    </row>
    <row r="21" spans="1:22" x14ac:dyDescent="0.25">
      <c r="A21" s="1">
        <f>IF(AND(kampania!$K$5&lt;=C21,kampania!$K$5&gt;=B21)=TRUE,1,0)</f>
        <v>0</v>
      </c>
      <c r="B21">
        <v>3151</v>
      </c>
      <c r="C21">
        <v>3500</v>
      </c>
      <c r="D21">
        <v>58</v>
      </c>
      <c r="E21">
        <v>27</v>
      </c>
      <c r="F21">
        <v>20</v>
      </c>
      <c r="G21">
        <v>34</v>
      </c>
      <c r="H21">
        <v>69</v>
      </c>
      <c r="I21">
        <v>32</v>
      </c>
      <c r="J21">
        <v>24</v>
      </c>
      <c r="K21">
        <v>40</v>
      </c>
      <c r="M21" s="52"/>
      <c r="N21" s="52"/>
      <c r="O21" s="52"/>
      <c r="P21" s="52"/>
      <c r="Q21" s="52"/>
      <c r="R21" s="52"/>
      <c r="S21" s="52"/>
      <c r="T21" s="51"/>
      <c r="U21" s="51"/>
      <c r="V21" s="51"/>
    </row>
    <row r="22" spans="1:22" x14ac:dyDescent="0.25">
      <c r="A22" s="1">
        <f>IF(AND(kampania!$K$5&lt;=C22,kampania!$K$5&gt;=B22)=TRUE,1,0)</f>
        <v>0</v>
      </c>
      <c r="B22">
        <v>3501</v>
      </c>
      <c r="C22">
        <v>3850</v>
      </c>
      <c r="D22">
        <v>57</v>
      </c>
      <c r="E22">
        <v>27</v>
      </c>
      <c r="F22">
        <v>20</v>
      </c>
      <c r="G22">
        <v>34</v>
      </c>
      <c r="H22">
        <v>68</v>
      </c>
      <c r="I22">
        <v>32</v>
      </c>
      <c r="J22">
        <v>24</v>
      </c>
      <c r="K22">
        <v>40</v>
      </c>
      <c r="M22" s="52"/>
      <c r="N22" s="52" t="s">
        <v>15</v>
      </c>
      <c r="O22" s="52">
        <f>SUM(O19:O20)</f>
        <v>1</v>
      </c>
      <c r="P22" s="52"/>
      <c r="Q22" s="52"/>
      <c r="R22" s="52"/>
      <c r="S22" s="52"/>
      <c r="T22" s="51"/>
      <c r="U22" s="51"/>
      <c r="V22" s="51"/>
    </row>
    <row r="23" spans="1:22" x14ac:dyDescent="0.25">
      <c r="A23" s="1">
        <f>IF(AND(kampania!$K$5&lt;=C23,kampania!$K$5&gt;=B23)=TRUE,1,0)</f>
        <v>0</v>
      </c>
      <c r="B23">
        <v>3851</v>
      </c>
      <c r="C23">
        <v>4200</v>
      </c>
      <c r="D23">
        <v>57</v>
      </c>
      <c r="E23">
        <v>27</v>
      </c>
      <c r="F23">
        <v>20</v>
      </c>
      <c r="G23">
        <v>34</v>
      </c>
      <c r="H23">
        <v>68</v>
      </c>
      <c r="I23">
        <v>32</v>
      </c>
      <c r="J23">
        <v>24</v>
      </c>
      <c r="K23">
        <v>40</v>
      </c>
      <c r="M23" s="52"/>
      <c r="N23" s="52"/>
      <c r="O23" s="52"/>
      <c r="P23" s="52"/>
      <c r="Q23" s="52"/>
      <c r="R23" s="52"/>
      <c r="S23" s="52"/>
      <c r="T23" s="51"/>
      <c r="U23" s="51"/>
      <c r="V23" s="51"/>
    </row>
    <row r="24" spans="1:22" x14ac:dyDescent="0.25">
      <c r="A24" s="1">
        <f>IF(AND(kampania!$K$5&lt;=C24,kampania!$K$5&gt;=B24)=TRUE,1,0)</f>
        <v>0</v>
      </c>
      <c r="B24">
        <v>4201</v>
      </c>
      <c r="C24">
        <v>4725</v>
      </c>
      <c r="D24">
        <v>57</v>
      </c>
      <c r="E24">
        <v>27</v>
      </c>
      <c r="F24">
        <v>20</v>
      </c>
      <c r="G24">
        <v>34</v>
      </c>
      <c r="H24">
        <v>68</v>
      </c>
      <c r="I24">
        <v>32</v>
      </c>
      <c r="J24">
        <v>24</v>
      </c>
      <c r="K24">
        <v>40</v>
      </c>
      <c r="M24" s="52"/>
      <c r="N24" s="52" t="s">
        <v>16</v>
      </c>
      <c r="O24" s="52">
        <f>VLOOKUP(1,A3:K33,3+O22,0)</f>
        <v>60</v>
      </c>
      <c r="P24" s="52"/>
      <c r="Q24" s="52"/>
      <c r="R24" s="52"/>
      <c r="S24" s="52"/>
      <c r="T24" s="51"/>
      <c r="U24" s="51"/>
      <c r="V24" s="51"/>
    </row>
    <row r="25" spans="1:22" x14ac:dyDescent="0.25">
      <c r="A25" s="1">
        <f>IF(AND(kampania!$K$5&lt;=C25,kampania!$K$5&gt;=B25)=TRUE,1,0)</f>
        <v>0</v>
      </c>
      <c r="B25">
        <v>4726</v>
      </c>
      <c r="C25">
        <v>5250</v>
      </c>
      <c r="D25">
        <v>56</v>
      </c>
      <c r="E25">
        <v>26</v>
      </c>
      <c r="F25">
        <v>20</v>
      </c>
      <c r="G25">
        <v>33</v>
      </c>
      <c r="H25">
        <v>67</v>
      </c>
      <c r="I25">
        <v>31</v>
      </c>
      <c r="J25">
        <v>24</v>
      </c>
      <c r="K25">
        <v>39</v>
      </c>
      <c r="M25" s="52"/>
      <c r="N25" s="52"/>
      <c r="O25" s="52"/>
      <c r="P25" s="52"/>
      <c r="Q25" s="52"/>
      <c r="R25" s="52"/>
      <c r="S25" s="52"/>
      <c r="T25" s="51"/>
      <c r="U25" s="51"/>
      <c r="V25" s="51"/>
    </row>
    <row r="26" spans="1:22" x14ac:dyDescent="0.25">
      <c r="A26" s="1">
        <f>IF(AND(kampania!$K$5&lt;=C26,kampania!$K$5&gt;=B26)=TRUE,1,0)</f>
        <v>0</v>
      </c>
      <c r="B26">
        <v>5251</v>
      </c>
      <c r="C26">
        <v>5775</v>
      </c>
      <c r="D26">
        <v>54</v>
      </c>
      <c r="E26">
        <v>25</v>
      </c>
      <c r="F26">
        <v>19</v>
      </c>
      <c r="G26">
        <v>32</v>
      </c>
      <c r="H26">
        <v>64</v>
      </c>
      <c r="I26">
        <v>30</v>
      </c>
      <c r="J26">
        <v>22</v>
      </c>
      <c r="K26">
        <v>38</v>
      </c>
      <c r="M26" s="52"/>
      <c r="N26" s="52" t="s">
        <v>18</v>
      </c>
      <c r="O26" s="52">
        <f>VLOOKUP(1,B3:K3,O22+2,0)</f>
        <v>91</v>
      </c>
      <c r="P26" s="52"/>
      <c r="Q26" s="52"/>
      <c r="R26" s="52"/>
      <c r="S26" s="52"/>
      <c r="T26" s="51"/>
      <c r="U26" s="51"/>
      <c r="V26" s="51"/>
    </row>
    <row r="27" spans="1:22" x14ac:dyDescent="0.25">
      <c r="A27" s="1">
        <f>IF(AND(kampania!$K$5&lt;=C27,kampania!$K$5&gt;=B27)=TRUE,1,0)</f>
        <v>0</v>
      </c>
      <c r="B27">
        <v>5776</v>
      </c>
      <c r="C27">
        <v>6300</v>
      </c>
      <c r="D27">
        <v>53</v>
      </c>
      <c r="E27">
        <v>25</v>
      </c>
      <c r="F27">
        <v>18</v>
      </c>
      <c r="G27">
        <v>31</v>
      </c>
      <c r="H27">
        <v>63</v>
      </c>
      <c r="I27">
        <v>30</v>
      </c>
      <c r="J27">
        <v>21</v>
      </c>
      <c r="K27">
        <v>37</v>
      </c>
      <c r="M27" s="52"/>
      <c r="N27" s="52"/>
      <c r="O27" s="52"/>
      <c r="P27" s="52"/>
      <c r="Q27" s="52"/>
      <c r="R27" s="52"/>
      <c r="S27" s="52"/>
      <c r="T27" s="51"/>
      <c r="U27" s="51"/>
      <c r="V27" s="51"/>
    </row>
    <row r="28" spans="1:22" x14ac:dyDescent="0.25">
      <c r="A28" s="1">
        <f>IF(AND(kampania!$K$5&lt;=C28,kampania!$K$5&gt;=B28)=TRUE,1,0)</f>
        <v>0</v>
      </c>
      <c r="B28">
        <v>6301</v>
      </c>
      <c r="C28">
        <v>7000</v>
      </c>
      <c r="D28">
        <v>50</v>
      </c>
      <c r="E28">
        <v>24</v>
      </c>
      <c r="F28">
        <v>18</v>
      </c>
      <c r="G28">
        <v>30</v>
      </c>
      <c r="H28">
        <v>60</v>
      </c>
      <c r="I28">
        <v>28</v>
      </c>
      <c r="J28">
        <v>21</v>
      </c>
      <c r="K28">
        <v>36</v>
      </c>
      <c r="M28" s="52"/>
      <c r="N28" s="52" t="s">
        <v>17</v>
      </c>
      <c r="O28" s="52">
        <f>VLOOKUP(1,A3:K33,4+(O19),0)</f>
        <v>60</v>
      </c>
      <c r="P28" s="52"/>
      <c r="Q28" s="52"/>
      <c r="R28" s="52"/>
      <c r="S28" s="52"/>
      <c r="T28" s="51"/>
      <c r="U28" s="51"/>
      <c r="V28" s="51"/>
    </row>
    <row r="29" spans="1:22" x14ac:dyDescent="0.25">
      <c r="A29" s="1">
        <f>IF(AND(kampania!$K$5&lt;=C29,kampania!$K$5&gt;=B29)=TRUE,1,0)</f>
        <v>0</v>
      </c>
      <c r="B29">
        <v>7001</v>
      </c>
      <c r="C29">
        <v>7700</v>
      </c>
      <c r="D29">
        <v>49</v>
      </c>
      <c r="E29">
        <v>23</v>
      </c>
      <c r="F29">
        <v>17</v>
      </c>
      <c r="G29">
        <v>29</v>
      </c>
      <c r="H29">
        <v>58</v>
      </c>
      <c r="I29">
        <v>27</v>
      </c>
      <c r="J29">
        <v>20</v>
      </c>
      <c r="K29">
        <v>34</v>
      </c>
      <c r="M29" s="52"/>
      <c r="N29" s="52"/>
      <c r="O29" s="52"/>
      <c r="P29" s="52"/>
      <c r="Q29" s="52"/>
      <c r="R29" s="52"/>
      <c r="S29" s="52"/>
      <c r="T29" s="51"/>
      <c r="U29" s="51"/>
      <c r="V29" s="51"/>
    </row>
    <row r="30" spans="1:22" x14ac:dyDescent="0.25">
      <c r="A30" s="1">
        <f>IF(AND(kampania!$K$5&lt;=C30,kampania!$K$5&gt;=B30)=TRUE,1,0)</f>
        <v>0</v>
      </c>
      <c r="B30">
        <v>7701</v>
      </c>
      <c r="C30">
        <v>8400</v>
      </c>
      <c r="D30">
        <v>48</v>
      </c>
      <c r="E30">
        <v>22</v>
      </c>
      <c r="F30">
        <v>17</v>
      </c>
      <c r="G30">
        <v>28</v>
      </c>
      <c r="H30">
        <v>57</v>
      </c>
      <c r="I30">
        <v>26</v>
      </c>
      <c r="J30">
        <v>20</v>
      </c>
      <c r="K30">
        <v>33</v>
      </c>
      <c r="M30" s="52"/>
      <c r="N30" s="52"/>
      <c r="O30" s="52"/>
      <c r="P30" s="52"/>
      <c r="Q30" s="52"/>
      <c r="R30" s="52"/>
      <c r="S30" s="52"/>
      <c r="T30" s="51"/>
      <c r="U30" s="51"/>
      <c r="V30" s="51"/>
    </row>
    <row r="31" spans="1:22" x14ac:dyDescent="0.25">
      <c r="A31" s="1">
        <f>IF(AND(kampania!$K$5&lt;=C31,kampania!$K$5&gt;=B31)=TRUE,1,0)</f>
        <v>0</v>
      </c>
      <c r="B31">
        <v>8401</v>
      </c>
      <c r="C31">
        <v>12400</v>
      </c>
      <c r="D31">
        <v>47</v>
      </c>
      <c r="E31">
        <v>22</v>
      </c>
      <c r="F31">
        <v>16</v>
      </c>
      <c r="G31">
        <v>28</v>
      </c>
      <c r="H31">
        <v>56</v>
      </c>
      <c r="I31">
        <v>26</v>
      </c>
      <c r="J31">
        <v>19</v>
      </c>
      <c r="K31">
        <v>33</v>
      </c>
      <c r="M31" s="52"/>
      <c r="N31" s="52" t="s">
        <v>19</v>
      </c>
      <c r="O31" s="52">
        <f>VLOOKUP(1,B3:K3,3+O19,0)</f>
        <v>91</v>
      </c>
      <c r="P31" s="52"/>
      <c r="Q31" s="52"/>
      <c r="R31" s="52"/>
      <c r="S31" s="52"/>
      <c r="T31" s="51"/>
      <c r="U31" s="51"/>
      <c r="V31" s="51"/>
    </row>
    <row r="32" spans="1:22" x14ac:dyDescent="0.25">
      <c r="A32" s="1">
        <f>IF(AND(kampania!$K$5&lt;=C32,kampania!$K$5&gt;=B32)=TRUE,1,0)</f>
        <v>0</v>
      </c>
      <c r="B32">
        <v>12401</v>
      </c>
      <c r="C32">
        <v>40000</v>
      </c>
      <c r="D32">
        <v>45</v>
      </c>
      <c r="E32">
        <v>21</v>
      </c>
      <c r="F32">
        <v>16</v>
      </c>
      <c r="G32">
        <v>27</v>
      </c>
      <c r="H32">
        <v>54</v>
      </c>
      <c r="I32">
        <v>25</v>
      </c>
      <c r="J32">
        <v>19</v>
      </c>
      <c r="K32">
        <v>32</v>
      </c>
      <c r="M32" s="52"/>
      <c r="N32" s="52"/>
      <c r="O32" s="52"/>
      <c r="P32" s="52"/>
      <c r="Q32" s="52"/>
      <c r="R32" s="52"/>
      <c r="S32" s="52"/>
      <c r="T32" s="51"/>
      <c r="U32" s="51"/>
      <c r="V32" s="51"/>
    </row>
    <row r="33" spans="1:22" x14ac:dyDescent="0.25">
      <c r="A33" s="1">
        <f>IF(AND(kampania!$K$5&lt;=C33,kampania!$K$5&gt;=B33)=TRUE,1,0)</f>
        <v>0</v>
      </c>
      <c r="B33">
        <v>40001</v>
      </c>
      <c r="C33">
        <v>60000</v>
      </c>
      <c r="D33">
        <v>44</v>
      </c>
      <c r="E33">
        <v>20</v>
      </c>
      <c r="F33">
        <v>15</v>
      </c>
      <c r="G33">
        <v>26</v>
      </c>
      <c r="H33">
        <v>52</v>
      </c>
      <c r="I33">
        <v>24</v>
      </c>
      <c r="J33">
        <v>18</v>
      </c>
      <c r="K33">
        <v>31</v>
      </c>
      <c r="M33" s="52"/>
      <c r="N33" s="52"/>
      <c r="O33" s="52"/>
      <c r="P33" s="52"/>
      <c r="Q33" s="52"/>
      <c r="R33" s="52"/>
      <c r="S33" s="52"/>
      <c r="T33" s="51"/>
      <c r="U33" s="51"/>
      <c r="V33" s="51"/>
    </row>
    <row r="34" spans="1:22" x14ac:dyDescent="0.25">
      <c r="M34" s="17"/>
      <c r="N34" s="17"/>
      <c r="O34" s="17"/>
      <c r="P34" s="17"/>
      <c r="Q34" s="17"/>
      <c r="R34" s="17"/>
      <c r="S34" s="51"/>
      <c r="T34" s="51"/>
      <c r="U34" s="51"/>
      <c r="V34" s="51"/>
    </row>
    <row r="35" spans="1:22" x14ac:dyDescent="0.25">
      <c r="M35" s="17"/>
      <c r="N35" s="17"/>
      <c r="O35" s="17"/>
      <c r="P35" s="17"/>
      <c r="Q35" s="17"/>
      <c r="R35" s="17"/>
      <c r="S35" s="51"/>
      <c r="T35" s="51"/>
      <c r="U35" s="51"/>
      <c r="V35" s="51"/>
    </row>
    <row r="36" spans="1:22" x14ac:dyDescent="0.25"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x14ac:dyDescent="0.25">
      <c r="M37" s="17"/>
      <c r="N37" s="17"/>
      <c r="O37" s="17"/>
      <c r="P37" s="17"/>
      <c r="Q37" s="17"/>
      <c r="R37" s="17"/>
      <c r="S37" s="17"/>
      <c r="T37" s="17"/>
    </row>
    <row r="38" spans="1:22" x14ac:dyDescent="0.25">
      <c r="M38" s="17"/>
      <c r="N38" s="17" t="str">
        <f>kampania!D9</f>
        <v>auto</v>
      </c>
      <c r="O38" s="17"/>
      <c r="P38" s="17"/>
      <c r="Q38" s="17"/>
      <c r="R38" s="17"/>
      <c r="S38" s="17"/>
      <c r="T38" s="17"/>
    </row>
    <row r="39" spans="1:22" x14ac:dyDescent="0.25">
      <c r="M39" s="17"/>
      <c r="N39" s="17" t="str">
        <f>kampania!D11</f>
        <v>dzień</v>
      </c>
      <c r="O39" s="17"/>
      <c r="P39" s="17"/>
      <c r="Q39" s="17"/>
      <c r="R39" s="17"/>
      <c r="S39" s="17"/>
      <c r="T39" s="17"/>
    </row>
    <row r="40" spans="1:22" x14ac:dyDescent="0.25">
      <c r="M40" s="17"/>
      <c r="N40" s="17">
        <f>kampania!K5</f>
        <v>2175</v>
      </c>
      <c r="O40" s="17"/>
      <c r="P40" s="17"/>
      <c r="Q40" s="17"/>
      <c r="R40" s="17"/>
      <c r="S40" s="17"/>
      <c r="T40" s="17"/>
    </row>
    <row r="41" spans="1:22" x14ac:dyDescent="0.25">
      <c r="M41" s="17"/>
      <c r="N41" s="17"/>
      <c r="O41" s="17"/>
      <c r="P41" s="17"/>
      <c r="Q41" s="17"/>
      <c r="R41" s="17"/>
      <c r="S41" s="17"/>
      <c r="T41" s="17"/>
    </row>
    <row r="42" spans="1:22" x14ac:dyDescent="0.25">
      <c r="M42" s="17"/>
      <c r="N42" s="17"/>
      <c r="O42" s="17"/>
      <c r="P42" s="17"/>
      <c r="Q42" s="17"/>
      <c r="R42" s="17"/>
      <c r="S42" s="17"/>
      <c r="T42" s="17"/>
    </row>
    <row r="43" spans="1:22" x14ac:dyDescent="0.25"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M44" s="17"/>
      <c r="N44" s="17"/>
      <c r="O44" s="17"/>
      <c r="P44" s="17"/>
      <c r="Q44" s="17"/>
      <c r="R44" s="17"/>
      <c r="S44" s="17"/>
      <c r="T4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DA33-EDD3-4401-80F8-4AE75587F950}">
  <dimension ref="A1:BA69"/>
  <sheetViews>
    <sheetView tabSelected="1" zoomScaleNormal="100" workbookViewId="0">
      <selection activeCell="D2" sqref="D2"/>
    </sheetView>
  </sheetViews>
  <sheetFormatPr defaultRowHeight="15" x14ac:dyDescent="0.25"/>
  <cols>
    <col min="1" max="1" width="8.85546875" customWidth="1"/>
    <col min="2" max="2" width="13.42578125" customWidth="1"/>
    <col min="3" max="3" width="18.140625" customWidth="1"/>
    <col min="4" max="4" width="21.140625" bestFit="1" customWidth="1"/>
    <col min="5" max="5" width="9.28515625" bestFit="1" customWidth="1"/>
    <col min="6" max="6" width="9.85546875" bestFit="1" customWidth="1"/>
    <col min="7" max="7" width="16" bestFit="1" customWidth="1"/>
    <col min="11" max="11" width="13.85546875" customWidth="1"/>
    <col min="12" max="12" width="14.28515625" bestFit="1" customWidth="1"/>
    <col min="14" max="53" width="9.140625" style="3"/>
  </cols>
  <sheetData>
    <row r="1" spans="1:13" x14ac:dyDescent="0.25">
      <c r="A1" s="9"/>
      <c r="B1" s="9"/>
      <c r="C1" s="9"/>
      <c r="D1" s="9" t="s">
        <v>40</v>
      </c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8.75" x14ac:dyDescent="0.3">
      <c r="A5" s="9"/>
      <c r="B5" s="11" t="s">
        <v>27</v>
      </c>
      <c r="C5" s="11"/>
      <c r="D5" s="18">
        <v>435</v>
      </c>
      <c r="E5" s="9"/>
      <c r="F5" s="9"/>
      <c r="G5" s="9"/>
      <c r="H5" s="16" t="s">
        <v>13</v>
      </c>
      <c r="I5" s="16"/>
      <c r="J5" s="16"/>
      <c r="K5" s="16">
        <f>D5*D7</f>
        <v>2175</v>
      </c>
      <c r="L5" s="16"/>
      <c r="M5" s="9"/>
    </row>
    <row r="6" spans="1:13" ht="18.75" x14ac:dyDescent="0.3">
      <c r="A6" s="9"/>
      <c r="B6" s="11"/>
      <c r="C6" s="11"/>
      <c r="D6" s="11"/>
      <c r="E6" s="9"/>
      <c r="F6" s="9"/>
      <c r="G6" s="9"/>
      <c r="H6" s="9"/>
      <c r="I6" s="9"/>
      <c r="J6" s="9"/>
      <c r="K6" s="9"/>
      <c r="L6" s="9"/>
      <c r="M6" s="9"/>
    </row>
    <row r="7" spans="1:13" ht="18.75" x14ac:dyDescent="0.3">
      <c r="A7" s="9"/>
      <c r="B7" s="11" t="s">
        <v>28</v>
      </c>
      <c r="C7" s="11"/>
      <c r="D7" s="18">
        <v>5</v>
      </c>
      <c r="E7" s="9"/>
      <c r="F7" s="9"/>
      <c r="G7" s="9"/>
      <c r="H7" s="9" t="s">
        <v>26</v>
      </c>
      <c r="I7" s="9"/>
      <c r="J7" s="9"/>
      <c r="K7" s="10"/>
      <c r="L7" s="26"/>
      <c r="M7" s="9"/>
    </row>
    <row r="8" spans="1:13" ht="18.75" x14ac:dyDescent="0.3">
      <c r="A8" s="9"/>
      <c r="B8" s="11"/>
      <c r="C8" s="11"/>
      <c r="D8" s="11"/>
      <c r="E8" s="9"/>
      <c r="F8" s="9"/>
      <c r="G8" s="9"/>
      <c r="H8" s="9" t="s">
        <v>36</v>
      </c>
      <c r="I8" s="9"/>
      <c r="J8" s="9"/>
      <c r="K8" s="14"/>
      <c r="L8" s="14">
        <f>K5*tabela!O26</f>
        <v>197925</v>
      </c>
      <c r="M8" s="9"/>
    </row>
    <row r="9" spans="1:13" ht="18.75" x14ac:dyDescent="0.3">
      <c r="A9" s="9"/>
      <c r="B9" s="11" t="s">
        <v>29</v>
      </c>
      <c r="C9" s="11"/>
      <c r="D9" s="18" t="s">
        <v>11</v>
      </c>
      <c r="E9" s="9"/>
      <c r="F9" s="9"/>
      <c r="G9" s="9"/>
      <c r="H9" s="9" t="s">
        <v>23</v>
      </c>
      <c r="I9" s="9"/>
      <c r="J9" s="9"/>
      <c r="K9" s="22"/>
      <c r="L9" s="27">
        <f>L8*0.08</f>
        <v>15834</v>
      </c>
      <c r="M9" s="9"/>
    </row>
    <row r="10" spans="1:13" ht="18.75" x14ac:dyDescent="0.3">
      <c r="A10" s="9"/>
      <c r="B10" s="11"/>
      <c r="C10" s="11"/>
      <c r="D10" s="12"/>
      <c r="E10" s="9"/>
      <c r="F10" s="9"/>
      <c r="G10" s="9"/>
      <c r="H10" s="9" t="s">
        <v>21</v>
      </c>
      <c r="I10" s="9"/>
      <c r="J10" s="9"/>
      <c r="K10" s="15"/>
      <c r="L10" s="15">
        <f>1-L11/L8</f>
        <v>0.34065934065934067</v>
      </c>
      <c r="M10" s="9"/>
    </row>
    <row r="11" spans="1:13" ht="18.75" x14ac:dyDescent="0.3">
      <c r="A11" s="9"/>
      <c r="B11" s="11" t="s">
        <v>37</v>
      </c>
      <c r="C11" s="11"/>
      <c r="D11" s="50" t="s">
        <v>10</v>
      </c>
      <c r="E11" s="9"/>
      <c r="F11" s="9"/>
      <c r="G11" s="9"/>
      <c r="H11" s="9" t="s">
        <v>34</v>
      </c>
      <c r="I11" s="9"/>
      <c r="J11" s="9"/>
      <c r="K11" s="14"/>
      <c r="L11" s="20">
        <f>K5*tabela!O24</f>
        <v>130500</v>
      </c>
      <c r="M11" s="9"/>
    </row>
    <row r="12" spans="1:13" ht="18.75" x14ac:dyDescent="0.3">
      <c r="A12" s="9"/>
      <c r="B12" s="11"/>
      <c r="C12" s="11"/>
      <c r="D12" s="11"/>
      <c r="E12" s="9"/>
      <c r="F12" s="9"/>
      <c r="G12" s="9"/>
      <c r="H12" s="19" t="s">
        <v>35</v>
      </c>
      <c r="I12" s="16"/>
      <c r="J12" s="16"/>
      <c r="K12" s="21"/>
      <c r="L12" s="28">
        <f>L11*8%</f>
        <v>10440</v>
      </c>
      <c r="M12" s="9"/>
    </row>
    <row r="13" spans="1:13" ht="21" x14ac:dyDescent="0.35">
      <c r="A13" s="9"/>
      <c r="B13" s="30" t="s">
        <v>38</v>
      </c>
      <c r="C13" s="30"/>
      <c r="D13" s="32">
        <f>D5*D7</f>
        <v>2175</v>
      </c>
      <c r="E13" s="9"/>
      <c r="F13" s="9"/>
      <c r="G13" s="9"/>
      <c r="H13" s="23" t="s">
        <v>25</v>
      </c>
      <c r="I13" s="9"/>
      <c r="J13" s="9"/>
      <c r="K13" s="22"/>
      <c r="L13" s="29">
        <f>L11+L12</f>
        <v>140940</v>
      </c>
      <c r="M13" s="9"/>
    </row>
    <row r="14" spans="1:13" ht="18.75" x14ac:dyDescent="0.3">
      <c r="A14" s="9"/>
      <c r="B14" s="30"/>
      <c r="C14" s="30"/>
      <c r="D14" s="32"/>
      <c r="E14" s="9"/>
      <c r="F14" s="9"/>
      <c r="G14" s="9"/>
      <c r="H14" s="9"/>
      <c r="I14" s="9"/>
      <c r="J14" s="9"/>
      <c r="K14" s="9"/>
      <c r="L14" s="9"/>
      <c r="M14" s="9"/>
    </row>
    <row r="15" spans="1:13" ht="18.75" x14ac:dyDescent="0.3">
      <c r="A15" s="9"/>
      <c r="B15" s="30"/>
      <c r="C15" s="30"/>
      <c r="D15" s="31"/>
      <c r="E15" s="9"/>
      <c r="F15" s="9"/>
      <c r="G15" s="9"/>
      <c r="H15" s="9"/>
      <c r="I15" s="9"/>
      <c r="J15" s="9"/>
      <c r="K15" s="9"/>
      <c r="L15" s="9"/>
      <c r="M15" s="9"/>
    </row>
    <row r="16" spans="1:13" ht="18.75" x14ac:dyDescent="0.3">
      <c r="A16" s="9"/>
      <c r="B16" s="30"/>
      <c r="C16" s="30"/>
      <c r="D16" s="30"/>
      <c r="E16" s="9"/>
      <c r="F16" s="9"/>
      <c r="G16" s="9"/>
      <c r="H16" s="9"/>
      <c r="I16" s="9"/>
      <c r="J16" s="9"/>
      <c r="K16" s="9"/>
      <c r="L16" s="9"/>
      <c r="M16" s="9"/>
    </row>
    <row r="17" spans="1:13" ht="18.75" x14ac:dyDescent="0.3">
      <c r="A17" s="9"/>
      <c r="B17" s="49" t="s">
        <v>22</v>
      </c>
      <c r="C17" s="49"/>
      <c r="D17" s="33"/>
      <c r="E17" s="19"/>
      <c r="F17" s="19"/>
      <c r="G17" s="9"/>
      <c r="H17" s="9"/>
      <c r="I17" s="9"/>
      <c r="J17" s="9"/>
      <c r="K17" s="9"/>
      <c r="L17" s="9"/>
      <c r="M17" s="9"/>
    </row>
    <row r="18" spans="1:13" x14ac:dyDescent="0.25">
      <c r="A18" s="9"/>
      <c r="B18" s="19"/>
      <c r="C18" s="19"/>
      <c r="D18" s="19"/>
      <c r="E18" s="19"/>
      <c r="F18" s="19"/>
      <c r="G18" s="9"/>
      <c r="H18" s="9"/>
      <c r="I18" s="9"/>
      <c r="J18" s="9"/>
      <c r="K18" s="9"/>
      <c r="L18" s="9"/>
      <c r="M18" s="9"/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9"/>
      <c r="B20" s="34"/>
      <c r="C20" s="35"/>
      <c r="D20" s="35"/>
      <c r="E20" s="35"/>
      <c r="F20" s="35"/>
      <c r="G20" s="35"/>
      <c r="H20" s="36"/>
      <c r="I20" s="9"/>
      <c r="J20" s="9"/>
      <c r="K20" s="9"/>
      <c r="L20" s="9"/>
      <c r="M20" s="9"/>
    </row>
    <row r="21" spans="1:13" ht="21" x14ac:dyDescent="0.35">
      <c r="A21" s="9"/>
      <c r="B21" s="37"/>
      <c r="C21" s="2" t="s">
        <v>20</v>
      </c>
      <c r="D21" s="3"/>
      <c r="E21" s="3"/>
      <c r="F21" s="3"/>
      <c r="G21" s="8">
        <f ca="1">NOW()</f>
        <v>45251.59710914352</v>
      </c>
      <c r="H21" s="38"/>
      <c r="I21" s="9"/>
      <c r="J21" s="9"/>
      <c r="K21" s="9"/>
      <c r="L21" s="9"/>
      <c r="M21" s="9"/>
    </row>
    <row r="22" spans="1:13" x14ac:dyDescent="0.25">
      <c r="A22" s="9"/>
      <c r="B22" s="37"/>
      <c r="C22" s="3"/>
      <c r="D22" s="3"/>
      <c r="E22" s="3"/>
      <c r="F22" s="3"/>
      <c r="G22" s="3"/>
      <c r="H22" s="38"/>
      <c r="I22" s="9"/>
      <c r="J22" s="9"/>
      <c r="K22" s="9"/>
      <c r="L22" s="9"/>
      <c r="M22" s="9"/>
    </row>
    <row r="23" spans="1:13" x14ac:dyDescent="0.25">
      <c r="A23" s="9"/>
      <c r="B23" s="37"/>
      <c r="C23" s="3"/>
      <c r="D23" s="3"/>
      <c r="E23" s="3"/>
      <c r="F23" s="3"/>
      <c r="G23" s="3"/>
      <c r="H23" s="38"/>
      <c r="I23" s="9"/>
      <c r="J23" s="9"/>
      <c r="K23" s="9"/>
      <c r="L23" s="9"/>
      <c r="M23" s="9"/>
    </row>
    <row r="24" spans="1:13" x14ac:dyDescent="0.25">
      <c r="A24" s="9"/>
      <c r="B24" s="37"/>
      <c r="C24" s="3"/>
      <c r="D24" s="3"/>
      <c r="E24" s="3"/>
      <c r="F24" s="3"/>
      <c r="G24" s="3"/>
      <c r="H24" s="38"/>
      <c r="I24" s="9"/>
      <c r="J24" s="9"/>
      <c r="K24" s="9"/>
      <c r="L24" s="9"/>
      <c r="M24" s="9"/>
    </row>
    <row r="25" spans="1:13" x14ac:dyDescent="0.25">
      <c r="A25" s="45"/>
      <c r="B25" s="39" t="s">
        <v>30</v>
      </c>
      <c r="C25" s="25" t="s">
        <v>32</v>
      </c>
      <c r="D25" s="4" t="s">
        <v>33</v>
      </c>
      <c r="E25" s="46" t="s">
        <v>9</v>
      </c>
      <c r="F25" s="48" t="s">
        <v>39</v>
      </c>
      <c r="G25" s="3"/>
      <c r="H25" s="38"/>
      <c r="I25" s="9"/>
      <c r="J25" s="9"/>
      <c r="K25" s="9"/>
      <c r="L25" s="9"/>
      <c r="M25" s="9"/>
    </row>
    <row r="26" spans="1:13" x14ac:dyDescent="0.25">
      <c r="A26" s="9"/>
      <c r="B26" s="40">
        <f>D5</f>
        <v>435</v>
      </c>
      <c r="C26" s="24">
        <f>D26*1080*B26</f>
        <v>2349000</v>
      </c>
      <c r="D26" s="5">
        <f>D7</f>
        <v>5</v>
      </c>
      <c r="E26" s="47" t="str">
        <f>D11</f>
        <v>dzień</v>
      </c>
      <c r="F26" s="5" t="str">
        <f>IF(D9="auto","auto","mod")</f>
        <v>auto</v>
      </c>
      <c r="G26" s="3"/>
      <c r="H26" s="38"/>
      <c r="I26" s="9"/>
      <c r="J26" s="9"/>
      <c r="K26" s="9"/>
      <c r="L26" s="9"/>
      <c r="M26" s="9"/>
    </row>
    <row r="27" spans="1:13" x14ac:dyDescent="0.25">
      <c r="A27" s="9"/>
      <c r="B27" s="41"/>
      <c r="C27" s="3"/>
      <c r="D27" s="3"/>
      <c r="E27" s="3"/>
      <c r="F27" s="3"/>
      <c r="G27" s="3"/>
      <c r="H27" s="38"/>
      <c r="I27" s="9"/>
      <c r="J27" s="9"/>
      <c r="K27" s="9"/>
      <c r="L27" s="9"/>
      <c r="M27" s="9"/>
    </row>
    <row r="28" spans="1:13" x14ac:dyDescent="0.25">
      <c r="A28" s="9"/>
      <c r="B28" s="37"/>
      <c r="C28" s="3" t="s">
        <v>31</v>
      </c>
      <c r="D28" s="6">
        <f>L8+L9</f>
        <v>213759</v>
      </c>
      <c r="E28" s="3"/>
      <c r="F28" s="3"/>
      <c r="G28" s="3"/>
      <c r="H28" s="38"/>
      <c r="I28" s="9"/>
      <c r="J28" s="9"/>
      <c r="K28" s="9"/>
      <c r="L28" s="9"/>
      <c r="M28" s="9"/>
    </row>
    <row r="29" spans="1:13" x14ac:dyDescent="0.25">
      <c r="A29" s="9"/>
      <c r="B29" s="37"/>
      <c r="C29" s="3" t="s">
        <v>21</v>
      </c>
      <c r="D29" s="7">
        <f>L10+(D17/100)</f>
        <v>0.34065934065934067</v>
      </c>
      <c r="E29" s="3"/>
      <c r="F29" s="3"/>
      <c r="G29" s="3"/>
      <c r="H29" s="38"/>
      <c r="I29" s="9"/>
      <c r="J29" s="9"/>
      <c r="K29" s="9"/>
      <c r="L29" s="9"/>
      <c r="M29" s="9"/>
    </row>
    <row r="30" spans="1:13" ht="21" x14ac:dyDescent="0.35">
      <c r="A30" s="9"/>
      <c r="B30" s="37"/>
      <c r="C30" s="3" t="s">
        <v>24</v>
      </c>
      <c r="D30" s="13">
        <f>D28-(D28*D29)</f>
        <v>140940</v>
      </c>
      <c r="E30" s="3"/>
      <c r="F30" s="3"/>
      <c r="G30" s="3"/>
      <c r="H30" s="38"/>
      <c r="I30" s="9"/>
      <c r="J30" s="9"/>
      <c r="K30" s="9"/>
      <c r="L30" s="9"/>
      <c r="M30" s="9"/>
    </row>
    <row r="31" spans="1:13" x14ac:dyDescent="0.25">
      <c r="A31" s="9"/>
      <c r="B31" s="42"/>
      <c r="C31" s="43"/>
      <c r="D31" s="43"/>
      <c r="E31" s="43"/>
      <c r="F31" s="43"/>
      <c r="G31" s="43"/>
      <c r="H31" s="44"/>
      <c r="I31" s="9"/>
      <c r="J31" s="9"/>
      <c r="K31" s="9"/>
      <c r="L31" s="9"/>
      <c r="M31" s="9"/>
    </row>
    <row r="32" spans="1:1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</sheetData>
  <sheetProtection algorithmName="SHA-512" hashValue="i1MvN9EqNGaIy23Qt6gii4vIGkhRPI1HzUGMR3s0IJSuIqw94LRL4Rbh+OYBHalXSP6cMl5qPvj1hdBnDhe38g==" saltValue="TyFV2ezL2ugPJWCTG+PJnw==" spinCount="100000" sheet="1" objects="1" scenarios="1"/>
  <dataValidations count="3">
    <dataValidation type="whole" allowBlank="1" showInputMessage="1" showErrorMessage="1" sqref="D7" xr:uid="{61862B8D-C32E-48C3-B2FA-3B45A93D6FCA}">
      <formula1>1</formula1>
      <formula2>120</formula2>
    </dataValidation>
    <dataValidation type="whole" allowBlank="1" showInputMessage="1" showErrorMessage="1" sqref="D5" xr:uid="{5D9641A2-B9B7-4E05-A1EC-0473A0CC7C72}">
      <formula1>10</formula1>
      <formula2>500</formula2>
    </dataValidation>
    <dataValidation type="whole" allowBlank="1" showInputMessage="1" showErrorMessage="1" sqref="D17" xr:uid="{68980E10-197C-4DA0-96EE-0732B0363A9F}">
      <formula1>1</formula1>
      <formula2>50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ora dnia" xr:uid="{5ACF7F68-C522-4B19-AE8A-B316140E9F6C}">
          <x14:formula1>
            <xm:f>tabela!$O$11</xm:f>
          </x14:formula1>
          <xm:sqref>D11</xm:sqref>
        </x14:dataValidation>
        <x14:dataValidation type="list" allowBlank="1" showInputMessage="1" showErrorMessage="1" xr:uid="{EB81E4ED-4070-4EF3-8636-4B738F27CDC8}">
          <x14:formula1>
            <xm:f>tabela!$P$10:$Q$10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kampania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andrzejs</dc:creator>
  <cp:lastModifiedBy>Andrzej Slomka | JET LINE</cp:lastModifiedBy>
  <dcterms:created xsi:type="dcterms:W3CDTF">2020-08-27T07:16:48Z</dcterms:created>
  <dcterms:modified xsi:type="dcterms:W3CDTF">2023-11-21T13:21:21Z</dcterms:modified>
</cp:coreProperties>
</file>